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ation02\compta\Documents\SECRETARIAT\ASSAINISSEMENT\COLLECTIF\CONTENTIEUX\CALCUL SURCOUT INFILTRATION\"/>
    </mc:Choice>
  </mc:AlternateContent>
  <bookViews>
    <workbookView xWindow="0" yWindow="0" windowWidth="7470" windowHeight="2760"/>
  </bookViews>
  <sheets>
    <sheet name="Feuil1" sheetId="1" r:id="rId1"/>
    <sheet name="Feuil2" sheetId="2" r:id="rId2"/>
  </sheets>
  <definedNames>
    <definedName name="_xlnm.Print_Area" localSheetId="0">Feuil1!$A$1:$H$22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I20" i="1"/>
  <c r="H20" i="1"/>
  <c r="L6" i="1"/>
  <c r="J5" i="1"/>
  <c r="H4" i="1"/>
  <c r="H5" i="1"/>
  <c r="J7" i="1"/>
  <c r="H6" i="1"/>
  <c r="H7" i="1"/>
  <c r="H8" i="1"/>
  <c r="H9" i="1"/>
  <c r="C8" i="1"/>
  <c r="C18" i="1" s="1"/>
  <c r="C5" i="1"/>
  <c r="C9" i="1" s="1"/>
  <c r="C4" i="1"/>
  <c r="G5" i="1"/>
  <c r="C14" i="1" l="1"/>
  <c r="C19" i="1"/>
  <c r="C13" i="1"/>
  <c r="C20" i="1" s="1"/>
  <c r="C21" i="1" s="1"/>
  <c r="G17" i="1"/>
  <c r="G16" i="1"/>
  <c r="G12" i="1"/>
  <c r="G11" i="1"/>
  <c r="F14" i="1"/>
  <c r="F8" i="1"/>
  <c r="F18" i="1" s="1"/>
  <c r="F9" i="1"/>
  <c r="F19" i="1" s="1"/>
  <c r="G9" i="1"/>
  <c r="G14" i="1" s="1"/>
  <c r="F7" i="1"/>
  <c r="F6" i="1"/>
  <c r="D7" i="1"/>
  <c r="D6" i="1"/>
  <c r="G4" i="1"/>
  <c r="G8" i="1" s="1"/>
  <c r="G13" i="1" s="1"/>
  <c r="F4" i="1"/>
  <c r="E5" i="1"/>
  <c r="E9" i="1" s="1"/>
  <c r="E4" i="1"/>
  <c r="E8" i="1" s="1"/>
  <c r="D5" i="1"/>
  <c r="D4" i="1"/>
  <c r="O4" i="1"/>
  <c r="E14" i="1" l="1"/>
  <c r="E19" i="1"/>
  <c r="E13" i="1"/>
  <c r="E18" i="1"/>
  <c r="F13" i="1"/>
  <c r="F20" i="1" s="1"/>
  <c r="G18" i="1"/>
  <c r="G19" i="1"/>
  <c r="G20" i="1" s="1"/>
  <c r="D9" i="1"/>
  <c r="D19" i="1" s="1"/>
  <c r="D8" i="1"/>
  <c r="E20" i="1" l="1"/>
  <c r="D14" i="1"/>
  <c r="D13" i="1"/>
  <c r="D18" i="1"/>
  <c r="D20" i="1" l="1"/>
  <c r="D21" i="1" s="1"/>
  <c r="H22" i="1" s="1"/>
</calcChain>
</file>

<file path=xl/sharedStrings.xml><?xml version="1.0" encoding="utf-8"?>
<sst xmlns="http://schemas.openxmlformats.org/spreadsheetml/2006/main" count="23" uniqueCount="23">
  <si>
    <t>EAUX USEES DE VENIZY 89210</t>
  </si>
  <si>
    <t>ANNEE</t>
  </si>
  <si>
    <t>DIFFERENCE en m3 premier trimestre</t>
  </si>
  <si>
    <t>DIFFERENCE en m3 deuxième trimestre</t>
  </si>
  <si>
    <t xml:space="preserve">SURCOUT Part variable investissement HT premier trimestre </t>
  </si>
  <si>
    <t xml:space="preserve">SURCOUT Part variable investissement HTdeuxième trimestre </t>
  </si>
  <si>
    <t xml:space="preserve">SURCOUT Part variable exploitation HT premier trimestre </t>
  </si>
  <si>
    <t xml:space="preserve">SURCOUT Part variable exploitation HTdeuxième trimestre </t>
  </si>
  <si>
    <t>TOTAL SURCOUT exploitation+ investissement HT</t>
  </si>
  <si>
    <t>TOTAL SURCOUT 2020 exploitation+ investissement TTC TVA 10%</t>
  </si>
  <si>
    <r>
      <t>VOLUME</t>
    </r>
    <r>
      <rPr>
        <b/>
        <sz val="16"/>
        <color theme="1"/>
        <rFont val="Calibri"/>
        <family val="2"/>
        <scheme val="minor"/>
      </rPr>
      <t>enregistré au compteur général</t>
    </r>
    <r>
      <rPr>
        <sz val="16"/>
        <color theme="1"/>
        <rFont val="Calibri"/>
        <family val="2"/>
        <scheme val="minor"/>
      </rPr>
      <t xml:space="preserve"> assainie VEOLIA en m3</t>
    </r>
    <r>
      <rPr>
        <b/>
        <sz val="16"/>
        <color theme="1"/>
        <rFont val="Calibri"/>
        <family val="2"/>
        <scheme val="minor"/>
      </rPr>
      <t xml:space="preserve"> premier semestre</t>
    </r>
    <r>
      <rPr>
        <sz val="16"/>
        <color theme="1"/>
        <rFont val="Calibri"/>
        <family val="2"/>
        <scheme val="minor"/>
      </rPr>
      <t xml:space="preserve"> </t>
    </r>
  </si>
  <si>
    <r>
      <t>VOLUME</t>
    </r>
    <r>
      <rPr>
        <b/>
        <sz val="16"/>
        <color theme="1"/>
        <rFont val="Calibri"/>
        <family val="2"/>
        <scheme val="minor"/>
      </rPr>
      <t>enregistré au compteur général</t>
    </r>
    <r>
      <rPr>
        <sz val="16"/>
        <color theme="1"/>
        <rFont val="Calibri"/>
        <family val="2"/>
        <scheme val="minor"/>
      </rPr>
      <t xml:space="preserve"> assainie VEOLIA en m3</t>
    </r>
    <r>
      <rPr>
        <b/>
        <sz val="16"/>
        <color theme="1"/>
        <rFont val="Calibri"/>
        <family val="2"/>
        <scheme val="minor"/>
      </rPr>
      <t xml:space="preserve"> deuxième semestre</t>
    </r>
    <r>
      <rPr>
        <sz val="16"/>
        <color theme="1"/>
        <rFont val="Calibri"/>
        <family val="2"/>
        <scheme val="minor"/>
      </rPr>
      <t xml:space="preserve"> </t>
    </r>
  </si>
  <si>
    <r>
      <t>Prix  HT  part variable investissement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selon convention VEOLIA</t>
    </r>
  </si>
  <si>
    <r>
      <t xml:space="preserve">Prix  part variable exploitation= 0.5726 HT </t>
    </r>
    <r>
      <rPr>
        <b/>
        <sz val="16"/>
        <color rgb="FFFF0000"/>
        <rFont val="Calibri"/>
        <family val="2"/>
        <scheme val="minor"/>
      </rPr>
      <t>selon convention VEOLIA</t>
    </r>
  </si>
  <si>
    <r>
      <t xml:space="preserve">VOLUME facturée assainie </t>
    </r>
    <r>
      <rPr>
        <b/>
        <sz val="16"/>
        <color theme="1"/>
        <rFont val="Calibri"/>
        <family val="2"/>
        <scheme val="minor"/>
      </rPr>
      <t xml:space="preserve"> premier semestre </t>
    </r>
    <r>
      <rPr>
        <sz val="16"/>
        <color theme="1"/>
        <rFont val="Calibri"/>
        <family val="2"/>
        <scheme val="minor"/>
      </rPr>
      <t>en m3 selon déclaration Berger Levrault</t>
    </r>
  </si>
  <si>
    <r>
      <t xml:space="preserve">VOLUME facturée assainie </t>
    </r>
    <r>
      <rPr>
        <b/>
        <sz val="16"/>
        <color theme="1"/>
        <rFont val="Calibri"/>
        <family val="2"/>
        <scheme val="minor"/>
      </rPr>
      <t xml:space="preserve"> deuxième semestre</t>
    </r>
    <r>
      <rPr>
        <sz val="16"/>
        <color theme="1"/>
        <rFont val="Calibri"/>
        <family val="2"/>
        <scheme val="minor"/>
      </rPr>
      <t xml:space="preserve"> en m3 selon déclaration Berger Levrault</t>
    </r>
  </si>
  <si>
    <t xml:space="preserve">Prix part variable investissement premier semestre </t>
  </si>
  <si>
    <t xml:space="preserve">Prix part variable investissement deuxième semestre </t>
  </si>
  <si>
    <t xml:space="preserve">Prix HT part variable exploitation premier semestre  </t>
  </si>
  <si>
    <t xml:space="preserve">Prix HT part variable exploitation deuxième semestre  </t>
  </si>
  <si>
    <t>TOTAL SURCOUT 2021+2022+2023+2024</t>
  </si>
  <si>
    <t>CALCUL du surcoût dû aux inflitrations du poste de vannes du PR2 + Rue de l'Hôpital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</si>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</sst>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00\ [$€-40C]_-;\-* #,##0.0000\ [$€-40C]_-;_-* &quot;-&quot;??\ [$€-40C]_-;_-@_-"/>
    <numFmt numFmtId="165" formatCode="_-* #,##0\ [$€-40C]_-;\-* #,##0\ [$€-40C]_-;_-* &quot;-&quot;??\ [$€-40C]_-;_-@_-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164" fontId="2" fillId="0" borderId="1" xfId="0" applyNumberFormat="1" applyFont="1" applyBorder="1"/>
    <xf numFmtId="165" fontId="1" fillId="0" borderId="1" xfId="0" applyNumberFormat="1" applyFont="1" applyBorder="1"/>
    <xf numFmtId="165" fontId="2" fillId="0" borderId="1" xfId="0" applyNumberFormat="1" applyFont="1" applyBorder="1"/>
    <xf numFmtId="165" fontId="3" fillId="0" borderId="1" xfId="0" applyNumberFormat="1" applyFont="1" applyBorder="1"/>
    <xf numFmtId="0" fontId="1" fillId="3" borderId="2" xfId="0" applyFont="1" applyFill="1" applyBorder="1"/>
    <xf numFmtId="165" fontId="3" fillId="4" borderId="3" xfId="0" applyNumberFormat="1" applyFont="1" applyFill="1" applyBorder="1"/>
    <xf numFmtId="0" fontId="4" fillId="0" borderId="1" xfId="0" applyFont="1" applyBorder="1"/>
    <xf numFmtId="0" fontId="3" fillId="0" borderId="7" xfId="0" applyFont="1" applyBorder="1"/>
    <xf numFmtId="0" fontId="1" fillId="0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0" xfId="0" applyFont="1" applyFill="1" applyBorder="1"/>
    <xf numFmtId="164" fontId="5" fillId="5" borderId="1" xfId="0" applyNumberFormat="1" applyFont="1" applyFill="1" applyBorder="1"/>
    <xf numFmtId="164" fontId="5" fillId="4" borderId="1" xfId="0" applyNumberFormat="1" applyFont="1" applyFill="1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5" fontId="0" fillId="0" borderId="0" xfId="0" applyNumberFormat="1"/>
    <xf numFmtId="0" fontId="6" fillId="0" borderId="0" xfId="0" applyFont="1"/>
    <xf numFmtId="0" fontId="6" fillId="0" borderId="1" xfId="0" applyFont="1" applyBorder="1"/>
    <xf numFmtId="0" fontId="7" fillId="0" borderId="1" xfId="0" applyFont="1" applyFill="1" applyBorder="1"/>
    <xf numFmtId="0" fontId="8" fillId="0" borderId="1" xfId="0" applyFont="1" applyBorder="1"/>
    <xf numFmtId="165" fontId="6" fillId="0" borderId="1" xfId="0" applyNumberFormat="1" applyFont="1" applyBorder="1"/>
    <xf numFmtId="0" fontId="7" fillId="6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H3" sqref="H3"/>
    </sheetView>
  </sheetViews>
  <sheetFormatPr baseColWidth="10" defaultRowHeight="15" x14ac:dyDescent="0.25"/>
  <cols>
    <col min="1" max="1" width="104.140625" customWidth="1"/>
    <col min="2" max="2" width="14.5703125" customWidth="1"/>
    <col min="3" max="3" width="12.85546875" customWidth="1"/>
    <col min="4" max="4" width="13.85546875" customWidth="1"/>
    <col min="5" max="5" width="14.140625" customWidth="1"/>
    <col min="6" max="7" width="13.85546875" bestFit="1" customWidth="1"/>
    <col min="8" max="8" width="13.7109375" customWidth="1"/>
  </cols>
  <sheetData>
    <row r="1" spans="1:15" ht="21.75" thickBot="1" x14ac:dyDescent="0.4">
      <c r="A1" s="14" t="s">
        <v>0</v>
      </c>
      <c r="B1" s="15"/>
      <c r="C1" s="15"/>
      <c r="D1" s="15"/>
      <c r="E1" s="15"/>
      <c r="F1" s="15"/>
      <c r="G1" s="15"/>
      <c r="H1" s="16"/>
    </row>
    <row r="2" spans="1:15" ht="21.75" thickBot="1" x14ac:dyDescent="0.4">
      <c r="A2" s="20" t="s">
        <v>21</v>
      </c>
      <c r="B2" s="21"/>
      <c r="C2" s="21"/>
      <c r="D2" s="21"/>
      <c r="E2" s="21"/>
      <c r="F2" s="21"/>
      <c r="G2" s="21"/>
      <c r="H2" s="22"/>
    </row>
    <row r="3" spans="1:15" ht="21" x14ac:dyDescent="0.35">
      <c r="A3" s="9"/>
      <c r="B3" s="23" t="s">
        <v>1</v>
      </c>
      <c r="C3" s="9">
        <v>2020</v>
      </c>
      <c r="D3" s="9">
        <v>2021</v>
      </c>
      <c r="E3" s="9">
        <v>2022</v>
      </c>
      <c r="F3" s="9">
        <v>2023</v>
      </c>
      <c r="G3" s="9">
        <v>2024</v>
      </c>
      <c r="H3" s="30" t="s">
        <v>22</v>
      </c>
    </row>
    <row r="4" spans="1:15" ht="48.75" customHeight="1" x14ac:dyDescent="0.35">
      <c r="A4" s="1" t="s">
        <v>14</v>
      </c>
      <c r="B4" s="1"/>
      <c r="C4" s="1">
        <f>5167+6763</f>
        <v>11930</v>
      </c>
      <c r="D4" s="2">
        <f>5922+6634</f>
        <v>12556</v>
      </c>
      <c r="E4" s="2">
        <f>5114+5659</f>
        <v>10773</v>
      </c>
      <c r="F4" s="2">
        <f>5157+5509</f>
        <v>10666</v>
      </c>
      <c r="G4" s="2">
        <f>7046+5029</f>
        <v>12075</v>
      </c>
      <c r="H4" s="26">
        <f>SUM(C4:G4)</f>
        <v>58000</v>
      </c>
      <c r="O4">
        <f>5922+6634</f>
        <v>12556</v>
      </c>
    </row>
    <row r="5" spans="1:15" ht="42" x14ac:dyDescent="0.35">
      <c r="A5" s="1" t="s">
        <v>15</v>
      </c>
      <c r="B5" s="1"/>
      <c r="C5" s="1">
        <f>6380+6779</f>
        <v>13159</v>
      </c>
      <c r="D5" s="2">
        <f>6092+4901</f>
        <v>10993</v>
      </c>
      <c r="E5" s="2">
        <f>5877+4564</f>
        <v>10441</v>
      </c>
      <c r="F5" s="2">
        <v>9865</v>
      </c>
      <c r="G5" s="11">
        <f xml:space="preserve"> 5977+3091</f>
        <v>9068</v>
      </c>
      <c r="H5" s="26">
        <f>SUM(C5:G5)</f>
        <v>53526</v>
      </c>
      <c r="J5">
        <f>H4+H5</f>
        <v>111526</v>
      </c>
    </row>
    <row r="6" spans="1:15" ht="21" x14ac:dyDescent="0.35">
      <c r="A6" s="2" t="s">
        <v>10</v>
      </c>
      <c r="B6" s="2"/>
      <c r="C6" s="3">
        <v>13750</v>
      </c>
      <c r="D6" s="3">
        <f>14072</f>
        <v>14072</v>
      </c>
      <c r="E6" s="3">
        <v>12769</v>
      </c>
      <c r="F6" s="3">
        <f>14821</f>
        <v>14821</v>
      </c>
      <c r="G6" s="3">
        <v>19701</v>
      </c>
      <c r="H6" s="28">
        <f>SUM(C6:G6)</f>
        <v>75113</v>
      </c>
      <c r="L6">
        <f>J7-J5</f>
        <v>38700</v>
      </c>
    </row>
    <row r="7" spans="1:15" ht="21" x14ac:dyDescent="0.35">
      <c r="A7" s="2" t="s">
        <v>11</v>
      </c>
      <c r="B7" s="2"/>
      <c r="C7" s="3">
        <v>13750</v>
      </c>
      <c r="D7" s="3">
        <f>14072</f>
        <v>14072</v>
      </c>
      <c r="E7" s="3">
        <v>12769</v>
      </c>
      <c r="F7" s="3">
        <f>14821</f>
        <v>14821</v>
      </c>
      <c r="G7" s="3">
        <v>19701</v>
      </c>
      <c r="H7" s="28">
        <f>SUM(C7:G7)</f>
        <v>75113</v>
      </c>
      <c r="J7">
        <f>H6+H7</f>
        <v>150226</v>
      </c>
    </row>
    <row r="8" spans="1:15" ht="21" x14ac:dyDescent="0.35">
      <c r="A8" s="4" t="s">
        <v>2</v>
      </c>
      <c r="B8" s="4"/>
      <c r="C8" s="4">
        <f>C6-C4</f>
        <v>1820</v>
      </c>
      <c r="D8" s="4">
        <f>D6-D4</f>
        <v>1516</v>
      </c>
      <c r="E8" s="4">
        <f t="shared" ref="E8:G8" si="0">E6-E4</f>
        <v>1996</v>
      </c>
      <c r="F8" s="4">
        <f t="shared" si="0"/>
        <v>4155</v>
      </c>
      <c r="G8" s="4">
        <f t="shared" si="0"/>
        <v>7626</v>
      </c>
      <c r="H8" s="27">
        <f>SUM(C8:G8)</f>
        <v>17113</v>
      </c>
    </row>
    <row r="9" spans="1:15" ht="21" x14ac:dyDescent="0.35">
      <c r="A9" s="4" t="s">
        <v>3</v>
      </c>
      <c r="B9" s="4"/>
      <c r="C9" s="4">
        <f>C7-C5</f>
        <v>591</v>
      </c>
      <c r="D9" s="4">
        <f>D7-D5</f>
        <v>3079</v>
      </c>
      <c r="E9" s="4">
        <f t="shared" ref="E9:G9" si="1">E7-E5</f>
        <v>2328</v>
      </c>
      <c r="F9" s="4">
        <f t="shared" si="1"/>
        <v>4956</v>
      </c>
      <c r="G9" s="4">
        <f t="shared" si="1"/>
        <v>10633</v>
      </c>
      <c r="H9" s="27">
        <f>SUM(C9:G9)</f>
        <v>21587</v>
      </c>
    </row>
    <row r="10" spans="1:15" ht="21" x14ac:dyDescent="0.35">
      <c r="A10" s="2" t="s">
        <v>12</v>
      </c>
      <c r="B10" s="18">
        <v>0.9274</v>
      </c>
      <c r="C10" s="2"/>
      <c r="D10" s="19"/>
      <c r="E10" s="5"/>
      <c r="F10" s="5"/>
      <c r="G10" s="5"/>
      <c r="H10" s="25"/>
    </row>
    <row r="11" spans="1:15" ht="21" x14ac:dyDescent="0.35">
      <c r="A11" s="4" t="s">
        <v>16</v>
      </c>
      <c r="B11" s="4"/>
      <c r="C11" s="2">
        <v>1.3977999999999999</v>
      </c>
      <c r="D11" s="5">
        <v>1.3657999999999999</v>
      </c>
      <c r="E11" s="5">
        <v>1.2015</v>
      </c>
      <c r="F11" s="5">
        <v>1.0922000000000001</v>
      </c>
      <c r="G11" s="5">
        <f>1.7636/2</f>
        <v>0.88180000000000003</v>
      </c>
      <c r="H11" s="25"/>
    </row>
    <row r="12" spans="1:15" ht="21" x14ac:dyDescent="0.35">
      <c r="A12" s="4" t="s">
        <v>17</v>
      </c>
      <c r="B12" s="4"/>
      <c r="C12" s="2">
        <v>1.3617999999999999</v>
      </c>
      <c r="D12" s="5">
        <v>1.3977999999999999</v>
      </c>
      <c r="E12" s="5">
        <v>1.2677</v>
      </c>
      <c r="F12" s="5">
        <v>1.1422000000000001</v>
      </c>
      <c r="G12" s="5">
        <f>1.7636/2</f>
        <v>0.88180000000000003</v>
      </c>
      <c r="H12" s="25"/>
    </row>
    <row r="13" spans="1:15" ht="21" x14ac:dyDescent="0.35">
      <c r="A13" s="4" t="s">
        <v>4</v>
      </c>
      <c r="B13" s="4"/>
      <c r="C13" s="6">
        <f>C8*C11</f>
        <v>2543.9960000000001</v>
      </c>
      <c r="D13" s="6">
        <f>D8*D11</f>
        <v>2070.5527999999999</v>
      </c>
      <c r="E13" s="6">
        <f>E8*E11</f>
        <v>2398.194</v>
      </c>
      <c r="F13" s="6">
        <f>F8*F11</f>
        <v>4538.0910000000003</v>
      </c>
      <c r="G13" s="6">
        <f>G8*G11</f>
        <v>6724.6068000000005</v>
      </c>
      <c r="H13" s="25"/>
    </row>
    <row r="14" spans="1:15" ht="21" x14ac:dyDescent="0.35">
      <c r="A14" s="4" t="s">
        <v>5</v>
      </c>
      <c r="B14" s="4"/>
      <c r="C14" s="6">
        <f>C12*C9</f>
        <v>804.82379999999989</v>
      </c>
      <c r="D14" s="6">
        <f>D12*D9</f>
        <v>4303.8261999999995</v>
      </c>
      <c r="E14" s="6">
        <f>E12*E9</f>
        <v>2951.2056000000002</v>
      </c>
      <c r="F14" s="6">
        <f>F12*F9</f>
        <v>5660.7432000000008</v>
      </c>
      <c r="G14" s="6">
        <f>G12*G9</f>
        <v>9376.1794000000009</v>
      </c>
      <c r="H14" s="25"/>
    </row>
    <row r="15" spans="1:15" ht="21" x14ac:dyDescent="0.35">
      <c r="A15" s="2" t="s">
        <v>13</v>
      </c>
      <c r="B15" s="18">
        <v>0.5726</v>
      </c>
      <c r="C15" s="2"/>
      <c r="D15" s="19"/>
      <c r="E15" s="5"/>
      <c r="F15" s="5"/>
      <c r="G15" s="5"/>
      <c r="H15" s="25"/>
    </row>
    <row r="16" spans="1:15" ht="21" x14ac:dyDescent="0.35">
      <c r="A16" s="4" t="s">
        <v>18</v>
      </c>
      <c r="B16" s="4"/>
      <c r="C16" s="2">
        <v>0.67810000000000004</v>
      </c>
      <c r="D16" s="5">
        <v>0.67810000000000004</v>
      </c>
      <c r="E16" s="5">
        <v>0.69399999999999995</v>
      </c>
      <c r="F16" s="5">
        <v>0.73219999999999996</v>
      </c>
      <c r="G16" s="5">
        <f>1.5715/2</f>
        <v>0.78574999999999995</v>
      </c>
      <c r="H16" s="25"/>
    </row>
    <row r="17" spans="1:9" ht="21" x14ac:dyDescent="0.35">
      <c r="A17" s="4" t="s">
        <v>19</v>
      </c>
      <c r="B17" s="4"/>
      <c r="C17" s="2">
        <v>0.66059999999999997</v>
      </c>
      <c r="D17" s="5">
        <v>0.69399999999999995</v>
      </c>
      <c r="E17" s="5">
        <v>0.73219999999999996</v>
      </c>
      <c r="F17" s="5">
        <v>0.76570000000000005</v>
      </c>
      <c r="G17" s="5">
        <f>1.5715/2</f>
        <v>0.78574999999999995</v>
      </c>
      <c r="H17" s="25"/>
    </row>
    <row r="18" spans="1:9" ht="21" x14ac:dyDescent="0.35">
      <c r="A18" s="4" t="s">
        <v>6</v>
      </c>
      <c r="B18" s="4"/>
      <c r="C18" s="6">
        <f t="shared" ref="C18" si="2">C16*C8</f>
        <v>1234.1420000000001</v>
      </c>
      <c r="D18" s="6">
        <f t="shared" ref="D18:G19" si="3">D16*D8</f>
        <v>1027.9996000000001</v>
      </c>
      <c r="E18" s="6">
        <f t="shared" si="3"/>
        <v>1385.2239999999999</v>
      </c>
      <c r="F18" s="6">
        <f t="shared" si="3"/>
        <v>3042.2909999999997</v>
      </c>
      <c r="G18" s="6">
        <f t="shared" si="3"/>
        <v>5992.1295</v>
      </c>
      <c r="H18" s="25"/>
    </row>
    <row r="19" spans="1:9" ht="21" x14ac:dyDescent="0.35">
      <c r="A19" s="4" t="s">
        <v>7</v>
      </c>
      <c r="B19" s="4"/>
      <c r="C19" s="6">
        <f t="shared" ref="C19" si="4">C17*C9</f>
        <v>390.41460000000001</v>
      </c>
      <c r="D19" s="6">
        <f t="shared" si="3"/>
        <v>2136.826</v>
      </c>
      <c r="E19" s="6">
        <f t="shared" si="3"/>
        <v>1704.5616</v>
      </c>
      <c r="F19" s="6">
        <f t="shared" si="3"/>
        <v>3794.8092000000001</v>
      </c>
      <c r="G19" s="6">
        <f t="shared" si="3"/>
        <v>8354.8797500000001</v>
      </c>
      <c r="H19" s="25"/>
    </row>
    <row r="20" spans="1:9" ht="21" x14ac:dyDescent="0.35">
      <c r="A20" s="2" t="s">
        <v>8</v>
      </c>
      <c r="B20" s="2"/>
      <c r="C20" s="7">
        <f>C13+C14+C18+C19</f>
        <v>4973.3764000000001</v>
      </c>
      <c r="D20" s="7">
        <f>D13+D14+D18+D19</f>
        <v>9539.2045999999991</v>
      </c>
      <c r="E20" s="7">
        <f>E13+E14+E18+E19</f>
        <v>8439.1851999999999</v>
      </c>
      <c r="F20" s="7">
        <f>F13+F14+F18+F19</f>
        <v>17035.934400000002</v>
      </c>
      <c r="G20" s="7">
        <f>G13+G14+G18+G19</f>
        <v>30447.795450000001</v>
      </c>
      <c r="H20" s="29">
        <f>SUM(C20:G20)</f>
        <v>70435.496050000002</v>
      </c>
      <c r="I20" s="24">
        <f>1.1*H20</f>
        <v>77479.045655000009</v>
      </c>
    </row>
    <row r="21" spans="1:9" ht="21.75" thickBot="1" x14ac:dyDescent="0.4">
      <c r="A21" s="12" t="s">
        <v>9</v>
      </c>
      <c r="B21" s="12"/>
      <c r="C21" s="8">
        <f>C20*1.1</f>
        <v>5470.7140400000008</v>
      </c>
      <c r="D21" s="8">
        <f>D20*1.1</f>
        <v>10493.12506</v>
      </c>
      <c r="E21" s="8">
        <f t="shared" ref="E21:G21" si="5">E20*1.1</f>
        <v>9283.103720000001</v>
      </c>
      <c r="F21" s="8">
        <f t="shared" si="5"/>
        <v>18739.527840000002</v>
      </c>
      <c r="G21" s="8">
        <f t="shared" si="5"/>
        <v>33492.574995000003</v>
      </c>
      <c r="H21" s="25"/>
    </row>
    <row r="22" spans="1:9" ht="21.75" thickBot="1" x14ac:dyDescent="0.4">
      <c r="A22" s="13" t="s">
        <v>20</v>
      </c>
      <c r="B22" s="17"/>
      <c r="C22" s="17"/>
      <c r="H22" s="10">
        <f>C21+D21+E21+F21+G21</f>
        <v>77479.045655000009</v>
      </c>
    </row>
  </sheetData>
  <mergeCells count="2">
    <mergeCell ref="A1:H1"/>
    <mergeCell ref="A2:H2"/>
  </mergeCells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</dc:creator>
  <cp:lastModifiedBy>Utilisateur</cp:lastModifiedBy>
  <cp:lastPrinted>2024-12-02T11:41:06Z</cp:lastPrinted>
  <dcterms:created xsi:type="dcterms:W3CDTF">2022-01-19T16:00:44Z</dcterms:created>
  <dcterms:modified xsi:type="dcterms:W3CDTF">2024-12-02T11:41:18Z</dcterms:modified>
</cp:coreProperties>
</file>